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я папка\Бухгалтерия\"/>
    </mc:Choice>
  </mc:AlternateContent>
  <bookViews>
    <workbookView xWindow="0" yWindow="0" windowWidth="20460" windowHeight="7680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7" l="1"/>
  <c r="H5" i="7"/>
  <c r="E6" i="7"/>
  <c r="E5" i="7"/>
  <c r="B7" i="7"/>
  <c r="B10" i="7"/>
  <c r="G24" i="7"/>
  <c r="F24" i="7"/>
  <c r="G23" i="7"/>
  <c r="F23" i="7"/>
  <c r="G22" i="7"/>
  <c r="F22" i="7"/>
  <c r="G21" i="7"/>
  <c r="F21" i="7"/>
  <c r="G20" i="7"/>
  <c r="F20" i="7"/>
  <c r="G19" i="7"/>
  <c r="G18" i="7"/>
  <c r="G17" i="7"/>
  <c r="F17" i="7"/>
  <c r="L16" i="7"/>
  <c r="K16" i="7"/>
  <c r="G16" i="7"/>
  <c r="F16" i="7"/>
  <c r="C16" i="7"/>
  <c r="F18" i="7"/>
  <c r="F7" i="7"/>
  <c r="G15" i="7"/>
  <c r="F15" i="7"/>
  <c r="G14" i="7"/>
  <c r="G25" i="7" s="1"/>
  <c r="I7" i="7" l="1"/>
  <c r="E7" i="7"/>
  <c r="H7" i="7"/>
  <c r="F14" i="7"/>
  <c r="B16" i="7"/>
  <c r="F19" i="7"/>
  <c r="B6" i="2"/>
  <c r="B5" i="2"/>
  <c r="J24" i="6" s="1"/>
  <c r="F25" i="7" l="1"/>
  <c r="J32" i="6"/>
  <c r="J30" i="6"/>
  <c r="J26" i="6"/>
  <c r="H6" i="6" l="1"/>
  <c r="H5" i="6"/>
  <c r="E5" i="6"/>
  <c r="B10" i="6"/>
  <c r="J29" i="6" s="1"/>
  <c r="B9" i="6"/>
  <c r="J28" i="6" s="1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L16" i="6"/>
  <c r="K16" i="6"/>
  <c r="G16" i="6"/>
  <c r="F16" i="6"/>
  <c r="C16" i="6"/>
  <c r="B16" i="6"/>
  <c r="F7" i="6"/>
  <c r="F14" i="6"/>
  <c r="J22" i="6" l="1"/>
  <c r="I6" i="6"/>
  <c r="G15" i="6" s="1"/>
  <c r="F15" i="6"/>
  <c r="I5" i="6"/>
  <c r="F25" i="6"/>
  <c r="E7" i="6"/>
  <c r="H7" i="6"/>
  <c r="B6" i="5"/>
  <c r="J25" i="6" s="1"/>
  <c r="H6" i="5"/>
  <c r="H5" i="5"/>
  <c r="J20" i="6" s="1"/>
  <c r="E6" i="5"/>
  <c r="J23" i="6" s="1"/>
  <c r="E5" i="5"/>
  <c r="G14" i="6" l="1"/>
  <c r="G25" i="6" s="1"/>
  <c r="I7" i="6"/>
  <c r="H7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L16" i="5"/>
  <c r="K16" i="5"/>
  <c r="G16" i="5"/>
  <c r="F16" i="5"/>
  <c r="C16" i="5"/>
  <c r="B16" i="5"/>
  <c r="G15" i="5"/>
  <c r="F15" i="5"/>
  <c r="G14" i="5"/>
  <c r="F14" i="5"/>
  <c r="F25" i="5" s="1"/>
  <c r="I7" i="5"/>
  <c r="F7" i="5"/>
  <c r="E7" i="5"/>
  <c r="G25" i="5" l="1"/>
  <c r="F15" i="3"/>
  <c r="F14" i="3"/>
  <c r="F15" i="4"/>
  <c r="F14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L16" i="4"/>
  <c r="K16" i="4"/>
  <c r="G16" i="4"/>
  <c r="F16" i="4"/>
  <c r="C16" i="4"/>
  <c r="B16" i="4"/>
  <c r="G15" i="4"/>
  <c r="G14" i="4"/>
  <c r="I7" i="4"/>
  <c r="H7" i="4"/>
  <c r="F7" i="4"/>
  <c r="E7" i="4"/>
  <c r="H7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L16" i="3"/>
  <c r="K16" i="3"/>
  <c r="G16" i="3"/>
  <c r="F16" i="3"/>
  <c r="C16" i="3"/>
  <c r="G15" i="3"/>
  <c r="G14" i="3"/>
  <c r="I7" i="3"/>
  <c r="F7" i="3"/>
  <c r="E7" i="3"/>
  <c r="B16" i="3"/>
  <c r="G25" i="4" l="1"/>
  <c r="F25" i="4"/>
  <c r="G25" i="3"/>
  <c r="F25" i="3"/>
  <c r="H6" i="2"/>
  <c r="J21" i="6" s="1"/>
  <c r="F14" i="2"/>
  <c r="E7" i="2"/>
  <c r="F15" i="2"/>
  <c r="I7" i="2"/>
  <c r="C16" i="2"/>
  <c r="K16" i="2"/>
  <c r="L16" i="2"/>
  <c r="G17" i="2"/>
  <c r="G18" i="2"/>
  <c r="G19" i="2"/>
  <c r="G20" i="2"/>
  <c r="G21" i="2"/>
  <c r="G22" i="2"/>
  <c r="G23" i="2"/>
  <c r="G24" i="2"/>
  <c r="G16" i="2"/>
  <c r="F17" i="2"/>
  <c r="F18" i="2"/>
  <c r="F19" i="2"/>
  <c r="F20" i="2"/>
  <c r="F21" i="2"/>
  <c r="F22" i="2"/>
  <c r="F23" i="2"/>
  <c r="F24" i="2"/>
  <c r="F16" i="2"/>
  <c r="G15" i="2"/>
  <c r="G14" i="2"/>
  <c r="F7" i="2"/>
  <c r="G25" i="2" l="1"/>
  <c r="H7" i="2"/>
  <c r="B16" i="2"/>
  <c r="L5" i="1"/>
  <c r="I15" i="1"/>
  <c r="L6" i="1"/>
  <c r="F25" i="2" l="1"/>
  <c r="I24" i="1"/>
  <c r="I23" i="1"/>
  <c r="I22" i="1"/>
  <c r="I21" i="1"/>
  <c r="I20" i="1"/>
  <c r="I19" i="1"/>
  <c r="I18" i="1"/>
  <c r="I17" i="1"/>
  <c r="I16" i="1"/>
  <c r="I14" i="1"/>
  <c r="H24" i="1"/>
  <c r="J24" i="1" s="1"/>
  <c r="H23" i="1"/>
  <c r="J23" i="1" s="1"/>
  <c r="H22" i="1"/>
  <c r="J22" i="1" s="1"/>
  <c r="H21" i="1"/>
  <c r="J21" i="1" s="1"/>
  <c r="H20" i="1"/>
  <c r="H19" i="1"/>
  <c r="J19" i="1" s="1"/>
  <c r="H18" i="1"/>
  <c r="J18" i="1" s="1"/>
  <c r="H17" i="1"/>
  <c r="J17" i="1" s="1"/>
  <c r="H16" i="1"/>
  <c r="J16" i="1" s="1"/>
  <c r="H15" i="1"/>
  <c r="J15" i="1" s="1"/>
  <c r="H14" i="1"/>
  <c r="H25" i="1" s="1"/>
  <c r="J20" i="1"/>
  <c r="O16" i="1"/>
  <c r="N16" i="1"/>
  <c r="K7" i="1"/>
  <c r="J7" i="1"/>
  <c r="G7" i="1"/>
  <c r="F7" i="1"/>
  <c r="C16" i="1"/>
  <c r="B16" i="1"/>
  <c r="L7" i="1"/>
  <c r="P6" i="1"/>
  <c r="P7" i="1"/>
  <c r="P8" i="1"/>
  <c r="P9" i="1"/>
  <c r="P10" i="1"/>
  <c r="P11" i="1"/>
  <c r="P12" i="1"/>
  <c r="P13" i="1"/>
  <c r="P14" i="1"/>
  <c r="P15" i="1"/>
  <c r="P5" i="1"/>
  <c r="P16" i="1" s="1"/>
  <c r="D6" i="1"/>
  <c r="D7" i="1"/>
  <c r="D8" i="1"/>
  <c r="D9" i="1"/>
  <c r="D10" i="1"/>
  <c r="D11" i="1"/>
  <c r="D12" i="1"/>
  <c r="D13" i="1"/>
  <c r="D14" i="1"/>
  <c r="D15" i="1"/>
  <c r="D5" i="1"/>
  <c r="H6" i="1"/>
  <c r="H7" i="1" s="1"/>
  <c r="H5" i="1"/>
  <c r="I25" i="1" l="1"/>
  <c r="D16" i="1"/>
  <c r="J14" i="1"/>
  <c r="J25" i="1" s="1"/>
</calcChain>
</file>

<file path=xl/sharedStrings.xml><?xml version="1.0" encoding="utf-8"?>
<sst xmlns="http://schemas.openxmlformats.org/spreadsheetml/2006/main" count="191" uniqueCount="21">
  <si>
    <t>Районий бюджет</t>
  </si>
  <si>
    <t>Фінансування</t>
  </si>
  <si>
    <t>Витрати</t>
  </si>
  <si>
    <t>КЕКВ</t>
  </si>
  <si>
    <t>Залишок</t>
  </si>
  <si>
    <t>Дотація</t>
  </si>
  <si>
    <t>Субвєнція</t>
  </si>
  <si>
    <t>Січень 2018 р.</t>
  </si>
  <si>
    <t>Програма "Освіта Саратщини"</t>
  </si>
  <si>
    <t>Поступления от УТСЗН (Черноб. отпуск)</t>
  </si>
  <si>
    <t>Всього</t>
  </si>
  <si>
    <t>Зведена</t>
  </si>
  <si>
    <t>Лютий 2018 р.</t>
  </si>
  <si>
    <t>Березень 2018 р.</t>
  </si>
  <si>
    <t>Квітень 2018 р.</t>
  </si>
  <si>
    <t>Травень 2018 р.</t>
  </si>
  <si>
    <t>Червень 2018 р.</t>
  </si>
  <si>
    <t>с</t>
  </si>
  <si>
    <t>д</t>
  </si>
  <si>
    <t>р  2111</t>
  </si>
  <si>
    <t>Липень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</si>
</sst>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EAEE3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0" fillId="5" borderId="1" xfId="0" applyFill="1" applyBorder="1"/>
    <xf numFmtId="0" fontId="0" fillId="8" borderId="0" xfId="0" applyFill="1" applyBorder="1"/>
    <xf numFmtId="0" fontId="0" fillId="0" borderId="1" xfId="0" applyBorder="1"/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0" borderId="6" xfId="0" applyBorder="1" applyAlignment="1"/>
    <xf numFmtId="0" fontId="2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EE32"/>
      <color rgb="FF00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A19" sqref="A19:D19"/>
    </sheetView>
  </sheetViews>
  <sheetFormatPr defaultRowHeight="15" x14ac:dyDescent="0.25"/>
  <cols>
    <col min="2" max="2" width="12.140625" customWidth="1"/>
    <col min="3" max="3" width="13.7109375" customWidth="1"/>
    <col min="4" max="4" width="11.140625" customWidth="1"/>
    <col min="6" max="6" width="12.7109375" customWidth="1"/>
    <col min="7" max="7" width="11.5703125" customWidth="1"/>
    <col min="8" max="8" width="12.85546875" customWidth="1"/>
    <col min="10" max="10" width="14.42578125" customWidth="1"/>
    <col min="11" max="11" width="12.140625" customWidth="1"/>
    <col min="12" max="12" width="11" customWidth="1"/>
    <col min="14" max="14" width="11.5703125" customWidth="1"/>
    <col min="15" max="15" width="11.28515625" customWidth="1"/>
  </cols>
  <sheetData>
    <row r="2" spans="1:16" ht="18.75" x14ac:dyDescent="0.3">
      <c r="A2" s="14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6" x14ac:dyDescent="0.25">
      <c r="A3" s="16" t="s">
        <v>0</v>
      </c>
      <c r="B3" s="17"/>
      <c r="C3" s="17"/>
      <c r="D3" s="18"/>
      <c r="E3" s="16" t="s">
        <v>5</v>
      </c>
      <c r="F3" s="17"/>
      <c r="G3" s="17"/>
      <c r="H3" s="18"/>
      <c r="I3" s="16" t="s">
        <v>6</v>
      </c>
      <c r="J3" s="17"/>
      <c r="K3" s="17"/>
      <c r="L3" s="18"/>
      <c r="M3" s="16" t="s">
        <v>8</v>
      </c>
      <c r="N3" s="17"/>
      <c r="O3" s="17"/>
      <c r="P3" s="18"/>
    </row>
    <row r="4" spans="1:16" x14ac:dyDescent="0.25">
      <c r="A4" s="6" t="s">
        <v>3</v>
      </c>
      <c r="B4" s="6" t="s">
        <v>1</v>
      </c>
      <c r="C4" s="6" t="s">
        <v>2</v>
      </c>
      <c r="D4" s="6" t="s">
        <v>4</v>
      </c>
      <c r="E4" s="7" t="s">
        <v>3</v>
      </c>
      <c r="F4" s="6" t="s">
        <v>1</v>
      </c>
      <c r="G4" s="6" t="s">
        <v>2</v>
      </c>
      <c r="H4" s="6" t="s">
        <v>4</v>
      </c>
      <c r="I4" s="6" t="s">
        <v>3</v>
      </c>
      <c r="J4" s="6" t="s">
        <v>1</v>
      </c>
      <c r="K4" s="6" t="s">
        <v>2</v>
      </c>
      <c r="L4" s="6" t="s">
        <v>4</v>
      </c>
      <c r="M4" s="6" t="s">
        <v>3</v>
      </c>
      <c r="N4" s="6" t="s">
        <v>1</v>
      </c>
      <c r="O4" s="6" t="s">
        <v>2</v>
      </c>
      <c r="P4" s="6" t="s">
        <v>4</v>
      </c>
    </row>
    <row r="5" spans="1:16" x14ac:dyDescent="0.25">
      <c r="A5" s="3">
        <v>2111</v>
      </c>
      <c r="B5" s="9">
        <v>75600</v>
      </c>
      <c r="C5" s="5">
        <v>72673.460000000006</v>
      </c>
      <c r="D5" s="10">
        <f>B5-C5</f>
        <v>2926.5399999999936</v>
      </c>
      <c r="E5" s="4">
        <v>2111</v>
      </c>
      <c r="F5" s="9">
        <v>27100</v>
      </c>
      <c r="G5" s="5">
        <v>27100</v>
      </c>
      <c r="H5" s="10">
        <f>F5-G5</f>
        <v>0</v>
      </c>
      <c r="I5" s="3">
        <v>2111</v>
      </c>
      <c r="J5" s="9">
        <v>413500</v>
      </c>
      <c r="K5" s="5">
        <v>311112.23</v>
      </c>
      <c r="L5" s="10">
        <f>J5-K5</f>
        <v>102387.77000000002</v>
      </c>
      <c r="M5" s="3">
        <v>2111</v>
      </c>
      <c r="N5" s="9">
        <v>3800</v>
      </c>
      <c r="O5" s="5">
        <v>3723</v>
      </c>
      <c r="P5" s="10">
        <f>N5-O5</f>
        <v>77</v>
      </c>
    </row>
    <row r="6" spans="1:16" x14ac:dyDescent="0.25">
      <c r="A6" s="3">
        <v>2120</v>
      </c>
      <c r="B6" s="9">
        <v>16800</v>
      </c>
      <c r="C6" s="5">
        <v>16800</v>
      </c>
      <c r="D6" s="10">
        <f t="shared" ref="D6:D15" si="0">B6-C6</f>
        <v>0</v>
      </c>
      <c r="E6" s="3">
        <v>2120</v>
      </c>
      <c r="F6" s="9">
        <v>5900</v>
      </c>
      <c r="G6" s="5">
        <v>5900</v>
      </c>
      <c r="H6" s="10">
        <f>F6-G6</f>
        <v>0</v>
      </c>
      <c r="I6" s="3">
        <v>2120</v>
      </c>
      <c r="J6" s="9">
        <v>91000</v>
      </c>
      <c r="K6" s="5">
        <v>68527.100000000006</v>
      </c>
      <c r="L6" s="10">
        <f>J6-K6</f>
        <v>22472.899999999994</v>
      </c>
      <c r="M6" s="3">
        <v>2120</v>
      </c>
      <c r="N6" s="9">
        <v>900</v>
      </c>
      <c r="O6" s="5">
        <v>819.06</v>
      </c>
      <c r="P6" s="10">
        <f t="shared" ref="P6:P15" si="1">N6-O6</f>
        <v>80.940000000000055</v>
      </c>
    </row>
    <row r="7" spans="1:16" x14ac:dyDescent="0.25">
      <c r="A7" s="3">
        <v>2210</v>
      </c>
      <c r="B7" s="9"/>
      <c r="C7" s="5"/>
      <c r="D7" s="10">
        <f t="shared" si="0"/>
        <v>0</v>
      </c>
      <c r="E7" s="8" t="s">
        <v>10</v>
      </c>
      <c r="F7" s="8">
        <f>SUM(F5:F6)</f>
        <v>33000</v>
      </c>
      <c r="G7" s="8">
        <f>SUM(G5:G6)</f>
        <v>33000</v>
      </c>
      <c r="H7" s="8">
        <f>SUM(H5:H6)</f>
        <v>0</v>
      </c>
      <c r="I7" s="8" t="s">
        <v>10</v>
      </c>
      <c r="J7" s="8">
        <f>SUM(J5:J6)</f>
        <v>504500</v>
      </c>
      <c r="K7" s="8">
        <f>SUM(K5:K6)</f>
        <v>379639.32999999996</v>
      </c>
      <c r="L7" s="8">
        <f>SUM(L5:L6)</f>
        <v>124860.67000000001</v>
      </c>
      <c r="M7" s="3">
        <v>2210</v>
      </c>
      <c r="N7" s="9"/>
      <c r="O7" s="5"/>
      <c r="P7" s="10">
        <f t="shared" si="1"/>
        <v>0</v>
      </c>
    </row>
    <row r="8" spans="1:16" x14ac:dyDescent="0.25">
      <c r="A8" s="3">
        <v>2220</v>
      </c>
      <c r="B8" s="9"/>
      <c r="C8" s="5"/>
      <c r="D8" s="10">
        <f t="shared" si="0"/>
        <v>0</v>
      </c>
      <c r="E8" s="1"/>
      <c r="F8" s="1"/>
      <c r="G8" s="1"/>
      <c r="H8" s="1"/>
      <c r="I8" s="1">
        <v>2111</v>
      </c>
      <c r="J8" s="1">
        <v>1517.18</v>
      </c>
      <c r="K8" s="1"/>
      <c r="L8" s="1"/>
      <c r="M8" s="3">
        <v>2220</v>
      </c>
      <c r="N8" s="9"/>
      <c r="O8" s="5"/>
      <c r="P8" s="10">
        <f t="shared" si="1"/>
        <v>0</v>
      </c>
    </row>
    <row r="9" spans="1:16" x14ac:dyDescent="0.25">
      <c r="A9" s="3">
        <v>2230</v>
      </c>
      <c r="B9" s="9">
        <v>1900</v>
      </c>
      <c r="C9" s="5"/>
      <c r="D9" s="10">
        <f t="shared" si="0"/>
        <v>1900</v>
      </c>
      <c r="E9" s="1"/>
      <c r="F9" s="1"/>
      <c r="G9" s="1"/>
      <c r="H9" s="1"/>
      <c r="I9" s="1">
        <v>2120</v>
      </c>
      <c r="J9" s="1">
        <v>333.78</v>
      </c>
      <c r="K9" s="1"/>
      <c r="L9" s="1"/>
      <c r="M9" s="3">
        <v>2230</v>
      </c>
      <c r="N9" s="9">
        <v>5400</v>
      </c>
      <c r="O9" s="5"/>
      <c r="P9" s="10">
        <f t="shared" si="1"/>
        <v>5400</v>
      </c>
    </row>
    <row r="10" spans="1:16" x14ac:dyDescent="0.25">
      <c r="A10" s="3">
        <v>2240</v>
      </c>
      <c r="B10" s="9">
        <v>2500</v>
      </c>
      <c r="C10" s="5"/>
      <c r="D10" s="10">
        <f t="shared" si="0"/>
        <v>2500</v>
      </c>
      <c r="E10" s="1"/>
      <c r="F10" s="1"/>
      <c r="G10" s="1"/>
      <c r="H10" s="1"/>
      <c r="I10" s="19" t="s">
        <v>9</v>
      </c>
      <c r="J10" s="20"/>
      <c r="K10" s="20"/>
      <c r="L10" s="21"/>
      <c r="M10" s="3">
        <v>2240</v>
      </c>
      <c r="N10" s="9"/>
      <c r="O10" s="5"/>
      <c r="P10" s="10">
        <f t="shared" si="1"/>
        <v>0</v>
      </c>
    </row>
    <row r="11" spans="1:16" x14ac:dyDescent="0.25">
      <c r="A11" s="3">
        <v>2250</v>
      </c>
      <c r="B11" s="9"/>
      <c r="C11" s="5"/>
      <c r="D11" s="10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3">
        <v>2250</v>
      </c>
      <c r="N11" s="9"/>
      <c r="O11" s="5"/>
      <c r="P11" s="10">
        <f t="shared" si="1"/>
        <v>0</v>
      </c>
    </row>
    <row r="12" spans="1:16" x14ac:dyDescent="0.25">
      <c r="A12" s="3">
        <v>2272</v>
      </c>
      <c r="B12" s="9">
        <v>500</v>
      </c>
      <c r="C12" s="5"/>
      <c r="D12" s="10">
        <f t="shared" si="0"/>
        <v>500</v>
      </c>
      <c r="E12" s="1"/>
      <c r="F12" s="1"/>
      <c r="G12" s="16" t="s">
        <v>11</v>
      </c>
      <c r="H12" s="17"/>
      <c r="I12" s="17"/>
      <c r="J12" s="18"/>
      <c r="K12" s="1"/>
      <c r="L12" s="1"/>
      <c r="M12" s="3">
        <v>2272</v>
      </c>
      <c r="N12" s="9"/>
      <c r="O12" s="5"/>
      <c r="P12" s="10">
        <f t="shared" si="1"/>
        <v>0</v>
      </c>
    </row>
    <row r="13" spans="1:16" x14ac:dyDescent="0.25">
      <c r="A13" s="3">
        <v>2273</v>
      </c>
      <c r="B13" s="9">
        <v>15300</v>
      </c>
      <c r="C13" s="5">
        <v>13593.5</v>
      </c>
      <c r="D13" s="10">
        <f t="shared" si="0"/>
        <v>1706.5</v>
      </c>
      <c r="E13" s="1"/>
      <c r="F13" s="1"/>
      <c r="G13" s="6" t="s">
        <v>3</v>
      </c>
      <c r="H13" s="6" t="s">
        <v>1</v>
      </c>
      <c r="I13" s="6" t="s">
        <v>2</v>
      </c>
      <c r="J13" s="6" t="s">
        <v>4</v>
      </c>
      <c r="K13" s="1"/>
      <c r="L13" s="1"/>
      <c r="M13" s="3">
        <v>2273</v>
      </c>
      <c r="N13" s="9"/>
      <c r="O13" s="5"/>
      <c r="P13" s="10">
        <f t="shared" si="1"/>
        <v>0</v>
      </c>
    </row>
    <row r="14" spans="1:16" x14ac:dyDescent="0.25">
      <c r="A14" s="3">
        <v>2275</v>
      </c>
      <c r="B14" s="9"/>
      <c r="C14" s="5"/>
      <c r="D14" s="10">
        <f t="shared" si="0"/>
        <v>0</v>
      </c>
      <c r="E14" s="1"/>
      <c r="F14" s="1"/>
      <c r="G14" s="3">
        <v>2111</v>
      </c>
      <c r="H14" s="9">
        <f>B5+F5+J5</f>
        <v>516200</v>
      </c>
      <c r="I14" s="5">
        <f>C5+G5+K5</f>
        <v>410885.69</v>
      </c>
      <c r="J14" s="10">
        <f>H14-I14+J8</f>
        <v>106831.48999999999</v>
      </c>
      <c r="K14" s="1"/>
      <c r="L14" s="1"/>
      <c r="M14" s="3">
        <v>2275</v>
      </c>
      <c r="N14" s="9"/>
      <c r="O14" s="5"/>
      <c r="P14" s="10">
        <f t="shared" si="1"/>
        <v>0</v>
      </c>
    </row>
    <row r="15" spans="1:16" x14ac:dyDescent="0.25">
      <c r="A15" s="3">
        <v>2800</v>
      </c>
      <c r="B15" s="9"/>
      <c r="C15" s="5"/>
      <c r="D15" s="10">
        <f t="shared" si="0"/>
        <v>0</v>
      </c>
      <c r="E15" s="1"/>
      <c r="F15" s="1"/>
      <c r="G15" s="3">
        <v>2120</v>
      </c>
      <c r="H15" s="9">
        <f>B6+F6+J6</f>
        <v>113700</v>
      </c>
      <c r="I15" s="5">
        <f>C6+G6+K6</f>
        <v>91227.1</v>
      </c>
      <c r="J15" s="10">
        <f>H15-I15+J9</f>
        <v>22806.679999999993</v>
      </c>
      <c r="K15" s="1"/>
      <c r="L15" s="1"/>
      <c r="M15" s="3">
        <v>2800</v>
      </c>
      <c r="N15" s="9"/>
      <c r="O15" s="5"/>
      <c r="P15" s="10">
        <f t="shared" si="1"/>
        <v>0</v>
      </c>
    </row>
    <row r="16" spans="1:16" x14ac:dyDescent="0.25">
      <c r="A16" s="11" t="s">
        <v>10</v>
      </c>
      <c r="B16" s="11">
        <f>SUM(B5:B15)</f>
        <v>112600</v>
      </c>
      <c r="C16" s="11">
        <f>SUM(C5:C15)</f>
        <v>103066.96</v>
      </c>
      <c r="D16" s="8">
        <f>SUM(D5:D15)</f>
        <v>9533.0399999999936</v>
      </c>
      <c r="E16" s="2"/>
      <c r="F16" s="2"/>
      <c r="G16" s="3">
        <v>2210</v>
      </c>
      <c r="H16" s="9">
        <f t="shared" ref="H16:H24" si="2">B7</f>
        <v>0</v>
      </c>
      <c r="I16" s="5">
        <f t="shared" ref="I16:I24" si="3">C7</f>
        <v>0</v>
      </c>
      <c r="J16" s="10">
        <f t="shared" ref="J16:J24" si="4">H16-I16</f>
        <v>0</v>
      </c>
      <c r="K16" s="2"/>
      <c r="L16" s="2"/>
      <c r="M16" s="11" t="s">
        <v>10</v>
      </c>
      <c r="N16" s="11">
        <f>SUM(N5:N15)</f>
        <v>10100</v>
      </c>
      <c r="O16" s="11">
        <f>SUM(O5:O15)</f>
        <v>4542.0599999999995</v>
      </c>
      <c r="P16" s="8">
        <f>SUM(P5:P15)</f>
        <v>5557.9400000000005</v>
      </c>
    </row>
    <row r="17" spans="1:10" x14ac:dyDescent="0.25">
      <c r="G17" s="3">
        <v>2220</v>
      </c>
      <c r="H17" s="9">
        <f t="shared" si="2"/>
        <v>0</v>
      </c>
      <c r="I17" s="5">
        <f t="shared" si="3"/>
        <v>0</v>
      </c>
      <c r="J17" s="10">
        <f t="shared" si="4"/>
        <v>0</v>
      </c>
    </row>
    <row r="18" spans="1:10" x14ac:dyDescent="0.25">
      <c r="A18" s="2"/>
      <c r="B18" s="2"/>
      <c r="C18" s="2"/>
      <c r="D18" s="2"/>
      <c r="G18" s="3">
        <v>2230</v>
      </c>
      <c r="H18" s="9">
        <f t="shared" si="2"/>
        <v>1900</v>
      </c>
      <c r="I18" s="5">
        <f t="shared" si="3"/>
        <v>0</v>
      </c>
      <c r="J18" s="10">
        <f t="shared" si="4"/>
        <v>1900</v>
      </c>
    </row>
    <row r="19" spans="1:10" x14ac:dyDescent="0.25">
      <c r="A19" s="22"/>
      <c r="B19" s="23"/>
      <c r="C19" s="23"/>
      <c r="D19" s="24"/>
      <c r="G19" s="3">
        <v>2240</v>
      </c>
      <c r="H19" s="9">
        <f t="shared" si="2"/>
        <v>2500</v>
      </c>
      <c r="I19" s="5">
        <f t="shared" si="3"/>
        <v>0</v>
      </c>
      <c r="J19" s="10">
        <f t="shared" si="4"/>
        <v>2500</v>
      </c>
    </row>
    <row r="20" spans="1:10" x14ac:dyDescent="0.25">
      <c r="A20" s="12"/>
      <c r="B20" s="12"/>
      <c r="C20" s="12"/>
      <c r="D20" s="12"/>
      <c r="G20" s="3">
        <v>2250</v>
      </c>
      <c r="H20" s="9">
        <f t="shared" si="2"/>
        <v>0</v>
      </c>
      <c r="I20" s="5">
        <f t="shared" si="3"/>
        <v>0</v>
      </c>
      <c r="J20" s="10">
        <f t="shared" si="4"/>
        <v>0</v>
      </c>
    </row>
    <row r="21" spans="1:10" x14ac:dyDescent="0.25">
      <c r="A21" s="12"/>
      <c r="B21" s="12"/>
      <c r="C21" s="12"/>
      <c r="D21" s="12"/>
      <c r="G21" s="3">
        <v>2272</v>
      </c>
      <c r="H21" s="9">
        <f t="shared" si="2"/>
        <v>500</v>
      </c>
      <c r="I21" s="5">
        <f t="shared" si="3"/>
        <v>0</v>
      </c>
      <c r="J21" s="10">
        <f t="shared" si="4"/>
        <v>500</v>
      </c>
    </row>
    <row r="22" spans="1:10" x14ac:dyDescent="0.25">
      <c r="A22" s="12"/>
      <c r="B22" s="12"/>
      <c r="C22" s="12"/>
      <c r="D22" s="12"/>
      <c r="G22" s="3">
        <v>2273</v>
      </c>
      <c r="H22" s="9">
        <f t="shared" si="2"/>
        <v>15300</v>
      </c>
      <c r="I22" s="5">
        <f t="shared" si="3"/>
        <v>13593.5</v>
      </c>
      <c r="J22" s="10">
        <f t="shared" si="4"/>
        <v>1706.5</v>
      </c>
    </row>
    <row r="23" spans="1:10" x14ac:dyDescent="0.25">
      <c r="G23" s="3">
        <v>2275</v>
      </c>
      <c r="H23" s="9">
        <f t="shared" si="2"/>
        <v>0</v>
      </c>
      <c r="I23" s="5">
        <f t="shared" si="3"/>
        <v>0</v>
      </c>
      <c r="J23" s="10">
        <f t="shared" si="4"/>
        <v>0</v>
      </c>
    </row>
    <row r="24" spans="1:10" x14ac:dyDescent="0.25">
      <c r="G24" s="3">
        <v>2800</v>
      </c>
      <c r="H24" s="9">
        <f t="shared" si="2"/>
        <v>0</v>
      </c>
      <c r="I24" s="5">
        <f t="shared" si="3"/>
        <v>0</v>
      </c>
      <c r="J24" s="10">
        <f t="shared" si="4"/>
        <v>0</v>
      </c>
    </row>
    <row r="25" spans="1:10" x14ac:dyDescent="0.25">
      <c r="G25" s="11" t="s">
        <v>10</v>
      </c>
      <c r="H25" s="11">
        <f>SUM(H14:H24)</f>
        <v>650100</v>
      </c>
      <c r="I25" s="11">
        <f>SUM(I14:I24)</f>
        <v>515706.29000000004</v>
      </c>
      <c r="J25" s="8">
        <f>SUM(J14:J24)</f>
        <v>136244.66999999998</v>
      </c>
    </row>
  </sheetData>
  <mergeCells count="8">
    <mergeCell ref="A2:L2"/>
    <mergeCell ref="M3:P3"/>
    <mergeCell ref="I10:L10"/>
    <mergeCell ref="G12:J12"/>
    <mergeCell ref="A19:D19"/>
    <mergeCell ref="A3:D3"/>
    <mergeCell ref="E3:H3"/>
    <mergeCell ref="I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E6" sqref="E6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12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f>26163.83+51226</f>
        <v>77389.83</v>
      </c>
      <c r="C5" s="10">
        <v>1136.17</v>
      </c>
      <c r="D5" s="4">
        <v>2111</v>
      </c>
      <c r="E5" s="5">
        <v>53172.9</v>
      </c>
      <c r="F5" s="10">
        <v>1027.0999999999999</v>
      </c>
      <c r="G5" s="3">
        <v>2111</v>
      </c>
      <c r="H5" s="5">
        <v>609993.56000000006</v>
      </c>
      <c r="I5" s="10">
        <v>125024.16</v>
      </c>
      <c r="J5" s="3">
        <v>2111</v>
      </c>
      <c r="K5" s="5">
        <v>7447.77</v>
      </c>
      <c r="L5" s="10">
        <v>152.22999999999999</v>
      </c>
    </row>
    <row r="6" spans="1:12" x14ac:dyDescent="0.25">
      <c r="A6" s="3">
        <v>2120</v>
      </c>
      <c r="B6" s="5">
        <f>16700</f>
        <v>16700</v>
      </c>
      <c r="C6" s="10">
        <v>0</v>
      </c>
      <c r="D6" s="3">
        <v>2120</v>
      </c>
      <c r="E6" s="5">
        <v>11900</v>
      </c>
      <c r="F6" s="10">
        <v>0</v>
      </c>
      <c r="G6" s="3">
        <v>2120</v>
      </c>
      <c r="H6" s="5">
        <f>Січень!K6+32483.62+33614.37</f>
        <v>134625.09</v>
      </c>
      <c r="I6" s="10">
        <v>6708.69</v>
      </c>
      <c r="J6" s="3">
        <v>2120</v>
      </c>
      <c r="K6" s="5">
        <v>1638.51</v>
      </c>
      <c r="L6" s="10">
        <v>161.49</v>
      </c>
    </row>
    <row r="7" spans="1:12" x14ac:dyDescent="0.25">
      <c r="A7" s="3">
        <v>2210</v>
      </c>
      <c r="B7" s="5">
        <v>1056</v>
      </c>
      <c r="C7" s="10">
        <v>3944</v>
      </c>
      <c r="D7" s="8" t="s">
        <v>10</v>
      </c>
      <c r="E7" s="8">
        <f>SUM(E5:E6)</f>
        <v>65072.9</v>
      </c>
      <c r="F7" s="8">
        <f>SUM(F5:F6)</f>
        <v>1027.0999999999999</v>
      </c>
      <c r="G7" s="8" t="s">
        <v>10</v>
      </c>
      <c r="H7" s="8">
        <f>SUM(H5:H6)</f>
        <v>744618.65</v>
      </c>
      <c r="I7" s="8">
        <f>SUM(I5:I6)</f>
        <v>131732.85</v>
      </c>
      <c r="J7" s="3">
        <v>2210</v>
      </c>
      <c r="K7" s="5">
        <v>0</v>
      </c>
      <c r="L7" s="10">
        <v>4500</v>
      </c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>
        <v>3570.85</v>
      </c>
      <c r="C9" s="10">
        <v>229.15</v>
      </c>
      <c r="D9" s="1"/>
      <c r="E9" s="1"/>
      <c r="F9" s="1"/>
      <c r="G9" s="1"/>
      <c r="H9" s="1"/>
      <c r="I9" s="1"/>
      <c r="J9" s="3">
        <v>2230</v>
      </c>
      <c r="K9" s="5">
        <v>5281.24</v>
      </c>
      <c r="L9" s="10">
        <v>5518.76</v>
      </c>
    </row>
    <row r="10" spans="1:12" x14ac:dyDescent="0.25">
      <c r="A10" s="3">
        <v>2240</v>
      </c>
      <c r="B10" s="5">
        <v>0</v>
      </c>
      <c r="C10" s="10">
        <v>2500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>
        <v>0</v>
      </c>
      <c r="C11" s="10">
        <v>1000</v>
      </c>
      <c r="D11" s="1"/>
      <c r="E11" s="1"/>
      <c r="F11" s="1"/>
      <c r="G11" s="1"/>
      <c r="H11" s="1"/>
      <c r="I11" s="1"/>
      <c r="J11" s="3">
        <v>2250</v>
      </c>
      <c r="K11" s="5"/>
      <c r="L11" s="10"/>
    </row>
    <row r="12" spans="1:12" x14ac:dyDescent="0.25">
      <c r="A12" s="3">
        <v>2272</v>
      </c>
      <c r="B12" s="5">
        <v>0</v>
      </c>
      <c r="C12" s="10">
        <v>500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10849.1</v>
      </c>
      <c r="C13" s="10">
        <v>5857.4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B5+E5+H5-1517.18</f>
        <v>739039.11</v>
      </c>
      <c r="G14" s="5">
        <f>C5+F5+I5</f>
        <v>127187.43000000001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>
        <v>0</v>
      </c>
      <c r="C15" s="10">
        <v>900</v>
      </c>
      <c r="D15" s="1"/>
      <c r="E15" s="3">
        <v>2120</v>
      </c>
      <c r="F15" s="9">
        <f>B6+E6+H6-333.78</f>
        <v>162891.31</v>
      </c>
      <c r="G15" s="5">
        <f>C6+F6+I6</f>
        <v>6708.69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109565.78000000001</v>
      </c>
      <c r="C16" s="8">
        <f>SUM(C5:C15)</f>
        <v>16066.72</v>
      </c>
      <c r="D16" s="2"/>
      <c r="E16" s="3">
        <v>2210</v>
      </c>
      <c r="F16" s="9">
        <f>B7</f>
        <v>1056</v>
      </c>
      <c r="G16" s="5">
        <f>C7</f>
        <v>3944</v>
      </c>
      <c r="H16" s="2"/>
      <c r="I16" s="2"/>
      <c r="J16" s="11" t="s">
        <v>10</v>
      </c>
      <c r="K16" s="11">
        <f>SUM(K5:K15)</f>
        <v>14367.52</v>
      </c>
      <c r="L16" s="8">
        <f>SUM(L5:L15)</f>
        <v>10332.48</v>
      </c>
    </row>
    <row r="17" spans="1:7" x14ac:dyDescent="0.25">
      <c r="E17" s="3">
        <v>2220</v>
      </c>
      <c r="F17" s="9">
        <f t="shared" ref="F17:F24" si="0">B8</f>
        <v>0</v>
      </c>
      <c r="G17" s="5">
        <f t="shared" ref="G17:G24" si="1">C8</f>
        <v>0</v>
      </c>
    </row>
    <row r="18" spans="1:7" x14ac:dyDescent="0.25">
      <c r="A18" s="2"/>
      <c r="B18" s="2"/>
      <c r="C18" s="2"/>
      <c r="E18" s="3">
        <v>2230</v>
      </c>
      <c r="F18" s="9">
        <f t="shared" si="0"/>
        <v>3570.85</v>
      </c>
      <c r="G18" s="5">
        <f t="shared" si="1"/>
        <v>229.15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0</v>
      </c>
      <c r="G19" s="5">
        <f t="shared" si="1"/>
        <v>2500</v>
      </c>
    </row>
    <row r="20" spans="1:7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1"/>
        <v>1000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1"/>
        <v>500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10849.1</v>
      </c>
      <c r="G22" s="5">
        <f t="shared" si="1"/>
        <v>5857.4</v>
      </c>
    </row>
    <row r="23" spans="1:7" x14ac:dyDescent="0.25">
      <c r="E23" s="3">
        <v>2275</v>
      </c>
      <c r="F23" s="9">
        <f t="shared" si="0"/>
        <v>0</v>
      </c>
      <c r="G23" s="5">
        <f t="shared" si="1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1"/>
        <v>900</v>
      </c>
    </row>
    <row r="25" spans="1:7" x14ac:dyDescent="0.25">
      <c r="E25" s="11" t="s">
        <v>10</v>
      </c>
      <c r="F25" s="9">
        <f>SUM(F14:F24)</f>
        <v>917406.36999999988</v>
      </c>
      <c r="G25" s="5">
        <f>SUM(G14:G24)</f>
        <v>148826.66999999998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I20" sqref="I20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13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76736.710000000006</v>
      </c>
      <c r="C5" s="10">
        <v>0</v>
      </c>
      <c r="D5" s="4">
        <v>2111</v>
      </c>
      <c r="E5" s="5">
        <v>28127.1</v>
      </c>
      <c r="F5" s="10">
        <v>0</v>
      </c>
      <c r="G5" s="3">
        <v>2111</v>
      </c>
      <c r="H5" s="5">
        <v>393877.39</v>
      </c>
      <c r="I5" s="10">
        <v>144646.23000000001</v>
      </c>
      <c r="J5" s="3">
        <v>2111</v>
      </c>
      <c r="K5" s="5">
        <v>3723.01</v>
      </c>
      <c r="L5" s="10">
        <v>229.22</v>
      </c>
    </row>
    <row r="6" spans="1:12" x14ac:dyDescent="0.25">
      <c r="A6" s="3">
        <v>2120</v>
      </c>
      <c r="B6" s="5">
        <v>16700</v>
      </c>
      <c r="C6" s="10">
        <v>0</v>
      </c>
      <c r="D6" s="3">
        <v>2120</v>
      </c>
      <c r="E6" s="5">
        <v>6000</v>
      </c>
      <c r="F6" s="10">
        <v>0</v>
      </c>
      <c r="G6" s="3">
        <v>2120</v>
      </c>
      <c r="H6" s="5">
        <v>91360.639999999999</v>
      </c>
      <c r="I6" s="10">
        <v>6348.05</v>
      </c>
      <c r="J6" s="3">
        <v>2120</v>
      </c>
      <c r="K6" s="5">
        <v>819.06</v>
      </c>
      <c r="L6" s="10">
        <v>242.43</v>
      </c>
    </row>
    <row r="7" spans="1:12" x14ac:dyDescent="0.25">
      <c r="A7" s="3">
        <v>2210</v>
      </c>
      <c r="B7" s="5">
        <v>220</v>
      </c>
      <c r="C7" s="10">
        <v>8724</v>
      </c>
      <c r="D7" s="8" t="s">
        <v>10</v>
      </c>
      <c r="E7" s="8">
        <f>SUM(E5:E6)</f>
        <v>34127.1</v>
      </c>
      <c r="F7" s="8">
        <f>SUM(F5:F6)</f>
        <v>0</v>
      </c>
      <c r="G7" s="8" t="s">
        <v>10</v>
      </c>
      <c r="H7" s="8">
        <f>SUM(H5:H6)</f>
        <v>485238.03</v>
      </c>
      <c r="I7" s="8">
        <f>SUM(I5:I6)</f>
        <v>150994.28</v>
      </c>
      <c r="J7" s="3">
        <v>2210</v>
      </c>
      <c r="K7" s="5"/>
      <c r="L7" s="10">
        <v>9000</v>
      </c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>
        <v>1782</v>
      </c>
      <c r="C9" s="10">
        <v>247.15</v>
      </c>
      <c r="D9" s="1"/>
      <c r="E9" s="1"/>
      <c r="F9" s="1"/>
      <c r="G9" s="1"/>
      <c r="H9" s="1"/>
      <c r="I9" s="1"/>
      <c r="J9" s="3">
        <v>2230</v>
      </c>
      <c r="K9" s="5">
        <v>2333.61</v>
      </c>
      <c r="L9" s="10">
        <v>8585.15</v>
      </c>
    </row>
    <row r="10" spans="1:12" x14ac:dyDescent="0.25">
      <c r="A10" s="3">
        <v>2240</v>
      </c>
      <c r="B10" s="5">
        <v>2400</v>
      </c>
      <c r="C10" s="10">
        <v>4700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>
        <v>969.94</v>
      </c>
      <c r="C11" s="10">
        <v>230.06</v>
      </c>
      <c r="D11" s="1"/>
      <c r="E11" s="1"/>
      <c r="F11" s="1"/>
      <c r="G11" s="1"/>
      <c r="H11" s="1"/>
      <c r="I11" s="1"/>
      <c r="J11" s="3">
        <v>2250</v>
      </c>
      <c r="K11" s="5"/>
      <c r="L11" s="10">
        <v>1500</v>
      </c>
    </row>
    <row r="12" spans="1:12" x14ac:dyDescent="0.25">
      <c r="A12" s="3">
        <v>2272</v>
      </c>
      <c r="B12" s="5"/>
      <c r="C12" s="10">
        <v>900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15895.83</v>
      </c>
      <c r="C13" s="10">
        <v>5061.57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498741.2</v>
      </c>
      <c r="G14" s="5">
        <f>C5+F5+I5</f>
        <v>144646.23000000001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900</v>
      </c>
      <c r="D15" s="1"/>
      <c r="E15" s="3">
        <v>2120</v>
      </c>
      <c r="F15" s="9">
        <f>B6+E6+H6</f>
        <v>114060.64</v>
      </c>
      <c r="G15" s="5">
        <f>C6+F6+I6</f>
        <v>6348.05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114704.48000000001</v>
      </c>
      <c r="C16" s="8">
        <f>SUM(C5:C15)</f>
        <v>20762.78</v>
      </c>
      <c r="D16" s="2"/>
      <c r="E16" s="3">
        <v>2210</v>
      </c>
      <c r="F16" s="9">
        <f>B7</f>
        <v>220</v>
      </c>
      <c r="G16" s="5">
        <f>C7</f>
        <v>8724</v>
      </c>
      <c r="H16" s="2"/>
      <c r="I16" s="2"/>
      <c r="J16" s="11" t="s">
        <v>10</v>
      </c>
      <c r="K16" s="11">
        <f>SUM(K5:K15)</f>
        <v>6875.68</v>
      </c>
      <c r="L16" s="8">
        <f>SUM(L5:L15)</f>
        <v>19556.8</v>
      </c>
    </row>
    <row r="17" spans="1:7" x14ac:dyDescent="0.25">
      <c r="E17" s="3">
        <v>2220</v>
      </c>
      <c r="F17" s="9">
        <f t="shared" ref="F17:G24" si="0">B8</f>
        <v>0</v>
      </c>
      <c r="G17" s="5">
        <f t="shared" si="0"/>
        <v>0</v>
      </c>
    </row>
    <row r="18" spans="1:7" x14ac:dyDescent="0.25">
      <c r="A18" s="2"/>
      <c r="B18" s="2"/>
      <c r="C18" s="2"/>
      <c r="E18" s="3">
        <v>2230</v>
      </c>
      <c r="F18" s="9">
        <f t="shared" si="0"/>
        <v>1782</v>
      </c>
      <c r="G18" s="5">
        <f t="shared" si="0"/>
        <v>247.15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2400</v>
      </c>
      <c r="G19" s="5">
        <f t="shared" si="0"/>
        <v>4700</v>
      </c>
    </row>
    <row r="20" spans="1:7" x14ac:dyDescent="0.25">
      <c r="A20" s="12"/>
      <c r="B20" s="12"/>
      <c r="C20" s="12"/>
      <c r="E20" s="3">
        <v>2250</v>
      </c>
      <c r="F20" s="9">
        <f t="shared" si="0"/>
        <v>969.94</v>
      </c>
      <c r="G20" s="5">
        <f t="shared" si="0"/>
        <v>230.06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900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15895.83</v>
      </c>
      <c r="G22" s="5">
        <f t="shared" si="0"/>
        <v>5061.57</v>
      </c>
    </row>
    <row r="23" spans="1:7" x14ac:dyDescent="0.25">
      <c r="E23" s="3">
        <v>2275</v>
      </c>
      <c r="F23" s="9">
        <f t="shared" si="0"/>
        <v>0</v>
      </c>
      <c r="G23" s="5">
        <f t="shared" si="0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0"/>
        <v>900</v>
      </c>
    </row>
    <row r="25" spans="1:7" x14ac:dyDescent="0.25">
      <c r="E25" s="11" t="s">
        <v>10</v>
      </c>
      <c r="F25" s="9">
        <f>SUM(F14:F24)</f>
        <v>634069.60999999987</v>
      </c>
      <c r="G25" s="5">
        <f>SUM(G14:G24)</f>
        <v>171757.06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D9" sqref="D9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14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46598.18</v>
      </c>
      <c r="C5" s="10">
        <v>1.82</v>
      </c>
      <c r="D5" s="4">
        <v>2111</v>
      </c>
      <c r="E5" s="5">
        <v>61700</v>
      </c>
      <c r="F5" s="10">
        <v>0</v>
      </c>
      <c r="G5" s="3">
        <v>2111</v>
      </c>
      <c r="H5" s="5">
        <v>349406.1</v>
      </c>
      <c r="I5" s="10">
        <v>208740.13</v>
      </c>
      <c r="J5" s="3">
        <v>2111</v>
      </c>
      <c r="K5" s="5">
        <v>3723</v>
      </c>
      <c r="L5" s="10">
        <v>306.22000000000003</v>
      </c>
    </row>
    <row r="6" spans="1:12" x14ac:dyDescent="0.25">
      <c r="A6" s="3">
        <v>2120</v>
      </c>
      <c r="B6" s="5">
        <v>9400</v>
      </c>
      <c r="C6" s="10">
        <v>900</v>
      </c>
      <c r="D6" s="3">
        <v>2120</v>
      </c>
      <c r="E6" s="5">
        <v>13600</v>
      </c>
      <c r="F6" s="10">
        <v>0</v>
      </c>
      <c r="G6" s="3">
        <v>2120</v>
      </c>
      <c r="H6" s="5">
        <v>80884.100000000006</v>
      </c>
      <c r="I6" s="10">
        <v>16463.95</v>
      </c>
      <c r="J6" s="3">
        <v>2120</v>
      </c>
      <c r="K6" s="5">
        <v>819.06</v>
      </c>
      <c r="L6" s="10">
        <v>323.37</v>
      </c>
    </row>
    <row r="7" spans="1:12" x14ac:dyDescent="0.25">
      <c r="A7" s="3">
        <v>2210</v>
      </c>
      <c r="B7" s="5">
        <v>16565.36</v>
      </c>
      <c r="C7" s="10">
        <v>2158.64</v>
      </c>
      <c r="D7" s="8" t="s">
        <v>10</v>
      </c>
      <c r="E7" s="8">
        <f>SUM(E5:E6)</f>
        <v>75300</v>
      </c>
      <c r="F7" s="8">
        <f>SUM(F5:F6)</f>
        <v>0</v>
      </c>
      <c r="G7" s="8" t="s">
        <v>10</v>
      </c>
      <c r="H7" s="8">
        <f>SUM(H5:H6)</f>
        <v>430290.19999999995</v>
      </c>
      <c r="I7" s="8">
        <f>SUM(I5:I6)</f>
        <v>225204.08000000002</v>
      </c>
      <c r="J7" s="3">
        <v>2210</v>
      </c>
      <c r="K7" s="5"/>
      <c r="L7" s="10">
        <v>13500</v>
      </c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/>
      <c r="C9" s="10">
        <v>2047.15</v>
      </c>
      <c r="D9" s="1"/>
      <c r="E9" s="1"/>
      <c r="F9" s="1"/>
      <c r="G9" s="1"/>
      <c r="H9" s="1"/>
      <c r="I9" s="1"/>
      <c r="J9" s="3">
        <v>2230</v>
      </c>
      <c r="K9" s="5">
        <v>6555.97</v>
      </c>
      <c r="L9" s="10">
        <v>7429.18</v>
      </c>
    </row>
    <row r="10" spans="1:12" x14ac:dyDescent="0.25">
      <c r="A10" s="3">
        <v>2240</v>
      </c>
      <c r="B10" s="5">
        <v>2772.33</v>
      </c>
      <c r="C10" s="10">
        <v>4127.67</v>
      </c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>
        <v>230.06</v>
      </c>
      <c r="C11" s="10">
        <v>200</v>
      </c>
      <c r="D11" s="1"/>
      <c r="E11" s="1"/>
      <c r="F11" s="1"/>
      <c r="G11" s="1"/>
      <c r="H11" s="1"/>
      <c r="I11" s="1"/>
      <c r="J11" s="3">
        <v>2250</v>
      </c>
      <c r="K11" s="5">
        <v>1251.07</v>
      </c>
      <c r="L11" s="10">
        <v>3248.93</v>
      </c>
    </row>
    <row r="12" spans="1:12" x14ac:dyDescent="0.25">
      <c r="A12" s="3">
        <v>2272</v>
      </c>
      <c r="B12" s="5"/>
      <c r="C12" s="10">
        <v>1700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10938.85</v>
      </c>
      <c r="C13" s="10">
        <v>2922.72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457704.27999999997</v>
      </c>
      <c r="G14" s="5">
        <f>C5+F5+I5</f>
        <v>208741.95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1500</v>
      </c>
      <c r="D15" s="1"/>
      <c r="E15" s="3">
        <v>2120</v>
      </c>
      <c r="F15" s="9">
        <f>B6+E6+H6</f>
        <v>103884.1</v>
      </c>
      <c r="G15" s="5">
        <f>C6+F6+I6</f>
        <v>17363.95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86504.780000000013</v>
      </c>
      <c r="C16" s="8">
        <f>SUM(C5:C15)</f>
        <v>15558</v>
      </c>
      <c r="D16" s="2"/>
      <c r="E16" s="3">
        <v>2210</v>
      </c>
      <c r="F16" s="9">
        <f>B7</f>
        <v>16565.36</v>
      </c>
      <c r="G16" s="5">
        <f>C7</f>
        <v>2158.64</v>
      </c>
      <c r="H16" s="2"/>
      <c r="I16" s="2"/>
      <c r="J16" s="11" t="s">
        <v>10</v>
      </c>
      <c r="K16" s="11">
        <f>SUM(K5:K15)</f>
        <v>12349.099999999999</v>
      </c>
      <c r="L16" s="8">
        <f>SUM(L5:L15)</f>
        <v>24807.7</v>
      </c>
    </row>
    <row r="17" spans="1:7" x14ac:dyDescent="0.25">
      <c r="E17" s="3">
        <v>2220</v>
      </c>
      <c r="F17" s="9">
        <f t="shared" ref="F17:G24" si="0">B8</f>
        <v>0</v>
      </c>
      <c r="G17" s="5">
        <f t="shared" si="0"/>
        <v>0</v>
      </c>
    </row>
    <row r="18" spans="1:7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2047.15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2772.33</v>
      </c>
      <c r="G19" s="5">
        <f t="shared" si="0"/>
        <v>4127.67</v>
      </c>
    </row>
    <row r="20" spans="1:7" x14ac:dyDescent="0.25">
      <c r="A20" s="12"/>
      <c r="B20" s="12"/>
      <c r="C20" s="12"/>
      <c r="E20" s="3">
        <v>2250</v>
      </c>
      <c r="F20" s="9">
        <f t="shared" si="0"/>
        <v>230.06</v>
      </c>
      <c r="G20" s="5">
        <f t="shared" si="0"/>
        <v>200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1700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10938.85</v>
      </c>
      <c r="G22" s="5">
        <f t="shared" si="0"/>
        <v>2922.72</v>
      </c>
    </row>
    <row r="23" spans="1:7" x14ac:dyDescent="0.25">
      <c r="E23" s="3">
        <v>2275</v>
      </c>
      <c r="F23" s="9">
        <f t="shared" si="0"/>
        <v>0</v>
      </c>
      <c r="G23" s="5">
        <f t="shared" si="0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0"/>
        <v>1500</v>
      </c>
    </row>
    <row r="25" spans="1:7" x14ac:dyDescent="0.25">
      <c r="E25" s="11" t="s">
        <v>10</v>
      </c>
      <c r="F25" s="9">
        <f>SUM(F14:F24)</f>
        <v>592094.98</v>
      </c>
      <c r="G25" s="5">
        <f>SUM(G14:G24)</f>
        <v>240762.08000000005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G15" sqref="G15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15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34601.82</v>
      </c>
      <c r="C5" s="10">
        <v>0</v>
      </c>
      <c r="D5" s="4">
        <v>2111</v>
      </c>
      <c r="E5" s="5">
        <f>29179.55+807.12+31713.33</f>
        <v>61700</v>
      </c>
      <c r="F5" s="10">
        <v>0</v>
      </c>
      <c r="G5" s="3">
        <v>2111</v>
      </c>
      <c r="H5" s="5">
        <f>164007.11+192976.5</f>
        <v>356983.61</v>
      </c>
      <c r="I5" s="10">
        <v>734256.52</v>
      </c>
      <c r="J5" s="3">
        <v>2111</v>
      </c>
      <c r="K5" s="5">
        <v>3723</v>
      </c>
      <c r="L5" s="10">
        <v>383.22</v>
      </c>
    </row>
    <row r="6" spans="1:12" x14ac:dyDescent="0.25">
      <c r="A6" s="3">
        <v>2120</v>
      </c>
      <c r="B6" s="5">
        <f>188.36+3800+4511.64</f>
        <v>8500</v>
      </c>
      <c r="C6" s="10">
        <v>0</v>
      </c>
      <c r="D6" s="3">
        <v>2120</v>
      </c>
      <c r="E6" s="5">
        <f>4381.61+9145.25</f>
        <v>13526.86</v>
      </c>
      <c r="F6" s="10">
        <v>73.14</v>
      </c>
      <c r="G6" s="3">
        <v>2120</v>
      </c>
      <c r="H6" s="5">
        <f>30193.77+48655.83</f>
        <v>78849.600000000006</v>
      </c>
      <c r="I6" s="10">
        <v>131814.35</v>
      </c>
      <c r="J6" s="3">
        <v>2120</v>
      </c>
      <c r="K6" s="5">
        <v>819.06</v>
      </c>
      <c r="L6" s="10">
        <v>404.31</v>
      </c>
    </row>
    <row r="7" spans="1:12" x14ac:dyDescent="0.25">
      <c r="A7" s="3">
        <v>2210</v>
      </c>
      <c r="B7" s="5">
        <v>22945.7</v>
      </c>
      <c r="C7" s="10">
        <v>21312.94</v>
      </c>
      <c r="D7" s="8" t="s">
        <v>10</v>
      </c>
      <c r="E7" s="8">
        <f>SUM(E5:E6)</f>
        <v>75226.86</v>
      </c>
      <c r="F7" s="8">
        <f>SUM(F5:F6)</f>
        <v>73.14</v>
      </c>
      <c r="G7" s="8" t="s">
        <v>10</v>
      </c>
      <c r="H7" s="8">
        <f>SUM(H5:H6)</f>
        <v>435833.20999999996</v>
      </c>
      <c r="I7" s="8">
        <f>SUM(I5:I6)</f>
        <v>866070.87</v>
      </c>
      <c r="J7" s="3">
        <v>2210</v>
      </c>
      <c r="K7" s="5">
        <v>2060</v>
      </c>
      <c r="L7" s="10">
        <v>40240</v>
      </c>
    </row>
    <row r="8" spans="1:12" x14ac:dyDescent="0.25">
      <c r="A8" s="3">
        <v>2220</v>
      </c>
      <c r="B8" s="5"/>
      <c r="C8" s="10">
        <v>3800</v>
      </c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/>
      <c r="C9" s="10">
        <v>3847.15</v>
      </c>
      <c r="D9" s="1"/>
      <c r="E9" s="1"/>
      <c r="F9" s="1"/>
      <c r="G9" s="1"/>
      <c r="H9" s="1"/>
      <c r="I9" s="1"/>
      <c r="J9" s="3">
        <v>2230</v>
      </c>
      <c r="K9" s="5">
        <v>3447.41</v>
      </c>
      <c r="L9" s="10">
        <v>9381.77</v>
      </c>
    </row>
    <row r="10" spans="1:12" x14ac:dyDescent="0.25">
      <c r="A10" s="3">
        <v>2240</v>
      </c>
      <c r="B10" s="5">
        <v>329.56</v>
      </c>
      <c r="C10" s="10">
        <v>6198.11</v>
      </c>
      <c r="D10" s="1"/>
      <c r="E10" s="1"/>
      <c r="F10" s="1"/>
      <c r="G10" s="19"/>
      <c r="H10" s="20"/>
      <c r="I10" s="21"/>
      <c r="J10" s="3">
        <v>2240</v>
      </c>
      <c r="K10" s="5">
        <v>1980.4</v>
      </c>
      <c r="L10" s="10">
        <v>4019.6</v>
      </c>
    </row>
    <row r="11" spans="1:12" x14ac:dyDescent="0.25">
      <c r="A11" s="3">
        <v>2250</v>
      </c>
      <c r="B11" s="5">
        <v>300</v>
      </c>
      <c r="C11" s="10"/>
      <c r="D11" s="1"/>
      <c r="E11" s="1"/>
      <c r="F11" s="1"/>
      <c r="G11" s="1"/>
      <c r="H11" s="1"/>
      <c r="I11" s="1"/>
      <c r="J11" s="3">
        <v>2250</v>
      </c>
      <c r="K11" s="5">
        <v>2626.52</v>
      </c>
      <c r="L11" s="10">
        <v>3622.41</v>
      </c>
    </row>
    <row r="12" spans="1:12" x14ac:dyDescent="0.25">
      <c r="A12" s="3">
        <v>2272</v>
      </c>
      <c r="B12" s="5"/>
      <c r="C12" s="10">
        <v>2100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5375.68</v>
      </c>
      <c r="C13" s="10">
        <v>5347.04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453285.43</v>
      </c>
      <c r="G14" s="5">
        <f>C5+F5+I5</f>
        <v>734256.52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/>
      <c r="C15" s="10">
        <v>1700</v>
      </c>
      <c r="D15" s="1"/>
      <c r="E15" s="3">
        <v>2120</v>
      </c>
      <c r="F15" s="9">
        <f>B6+E6+H6</f>
        <v>100876.46</v>
      </c>
      <c r="G15" s="5">
        <f>C6+F6+I6</f>
        <v>131887.49000000002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72052.760000000009</v>
      </c>
      <c r="C16" s="8">
        <f>SUM(C5:C15)</f>
        <v>44305.24</v>
      </c>
      <c r="D16" s="2"/>
      <c r="E16" s="3">
        <v>2210</v>
      </c>
      <c r="F16" s="9">
        <f>B7</f>
        <v>22945.7</v>
      </c>
      <c r="G16" s="5">
        <f>C7</f>
        <v>21312.94</v>
      </c>
      <c r="H16" s="2"/>
      <c r="I16" s="2"/>
      <c r="J16" s="11" t="s">
        <v>10</v>
      </c>
      <c r="K16" s="11">
        <f>SUM(K5:K15)</f>
        <v>14656.39</v>
      </c>
      <c r="L16" s="8">
        <f>SUM(L5:L15)</f>
        <v>58051.31</v>
      </c>
    </row>
    <row r="17" spans="1:7" x14ac:dyDescent="0.25">
      <c r="E17" s="3">
        <v>2220</v>
      </c>
      <c r="F17" s="9">
        <f t="shared" ref="F17:G24" si="0">B8</f>
        <v>0</v>
      </c>
      <c r="G17" s="5">
        <f t="shared" si="0"/>
        <v>3800</v>
      </c>
    </row>
    <row r="18" spans="1:7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3847.15</v>
      </c>
    </row>
    <row r="19" spans="1:7" x14ac:dyDescent="0.25">
      <c r="A19" s="22"/>
      <c r="B19" s="23"/>
      <c r="C19" s="24"/>
      <c r="E19" s="3">
        <v>2240</v>
      </c>
      <c r="F19" s="9">
        <f t="shared" si="0"/>
        <v>329.56</v>
      </c>
      <c r="G19" s="5">
        <f t="shared" si="0"/>
        <v>6198.11</v>
      </c>
    </row>
    <row r="20" spans="1:7" x14ac:dyDescent="0.25">
      <c r="A20" s="12"/>
      <c r="B20" s="12"/>
      <c r="C20" s="12"/>
      <c r="E20" s="3">
        <v>2250</v>
      </c>
      <c r="F20" s="9">
        <f t="shared" si="0"/>
        <v>300</v>
      </c>
      <c r="G20" s="5">
        <f t="shared" si="0"/>
        <v>0</v>
      </c>
    </row>
    <row r="21" spans="1:7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2100</v>
      </c>
    </row>
    <row r="22" spans="1:7" x14ac:dyDescent="0.25">
      <c r="A22" s="12"/>
      <c r="B22" s="12"/>
      <c r="C22" s="12"/>
      <c r="E22" s="3">
        <v>2273</v>
      </c>
      <c r="F22" s="9">
        <f t="shared" si="0"/>
        <v>5375.68</v>
      </c>
      <c r="G22" s="5">
        <f t="shared" si="0"/>
        <v>5347.04</v>
      </c>
    </row>
    <row r="23" spans="1:7" x14ac:dyDescent="0.25">
      <c r="E23" s="3">
        <v>2275</v>
      </c>
      <c r="F23" s="9">
        <f t="shared" si="0"/>
        <v>0</v>
      </c>
      <c r="G23" s="5">
        <f t="shared" si="0"/>
        <v>0</v>
      </c>
    </row>
    <row r="24" spans="1:7" x14ac:dyDescent="0.25">
      <c r="E24" s="3">
        <v>2800</v>
      </c>
      <c r="F24" s="9">
        <f t="shared" si="0"/>
        <v>0</v>
      </c>
      <c r="G24" s="5">
        <f t="shared" si="0"/>
        <v>1700</v>
      </c>
    </row>
    <row r="25" spans="1:7" x14ac:dyDescent="0.25">
      <c r="E25" s="11" t="s">
        <v>10</v>
      </c>
      <c r="F25" s="9">
        <f>SUM(F14:F24)</f>
        <v>583112.83000000007</v>
      </c>
      <c r="G25" s="5">
        <f>SUM(G14:G24)</f>
        <v>910449.25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L12" sqref="L12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16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39150</v>
      </c>
      <c r="C5" s="10">
        <v>0</v>
      </c>
      <c r="D5" s="4">
        <v>2111</v>
      </c>
      <c r="E5" s="5">
        <f>39150+62203.78+10109.93</f>
        <v>111463.70999999999</v>
      </c>
      <c r="F5" s="10">
        <v>37336.29</v>
      </c>
      <c r="G5" s="3">
        <v>2111</v>
      </c>
      <c r="H5" s="5">
        <f>10123.04+250834.49+11236.15+784145.74</f>
        <v>1056339.42</v>
      </c>
      <c r="I5" s="10">
        <f>Травень!I5+534750+441250-Червень!H5</f>
        <v>653917.10000000009</v>
      </c>
      <c r="J5" s="3">
        <v>2111</v>
      </c>
      <c r="K5" s="5">
        <v>4180</v>
      </c>
      <c r="L5" s="10">
        <v>3.22</v>
      </c>
    </row>
    <row r="6" spans="1:12" x14ac:dyDescent="0.25">
      <c r="A6" s="3">
        <v>2120</v>
      </c>
      <c r="B6" s="5">
        <v>8600</v>
      </c>
      <c r="C6" s="10">
        <v>0</v>
      </c>
      <c r="D6" s="3">
        <v>2120</v>
      </c>
      <c r="E6" s="5">
        <v>24882</v>
      </c>
      <c r="F6" s="10">
        <v>7891.14</v>
      </c>
      <c r="G6" s="3">
        <v>2120</v>
      </c>
      <c r="H6" s="5">
        <f>2227.07+200000+500.86+36586.76</f>
        <v>239314.69</v>
      </c>
      <c r="I6" s="10">
        <f>Травень!I6+97100+138100-Червень!H6</f>
        <v>127699.65999999997</v>
      </c>
      <c r="J6" s="3">
        <v>2120</v>
      </c>
      <c r="K6" s="5">
        <v>1080</v>
      </c>
      <c r="L6" s="10">
        <v>224.31</v>
      </c>
    </row>
    <row r="7" spans="1:12" x14ac:dyDescent="0.25">
      <c r="A7" s="3">
        <v>2210</v>
      </c>
      <c r="B7" s="5">
        <v>3000</v>
      </c>
      <c r="C7" s="10">
        <v>18312.939999999999</v>
      </c>
      <c r="D7" s="8" t="s">
        <v>10</v>
      </c>
      <c r="E7" s="8">
        <f>SUM(E5:E6)</f>
        <v>136345.71</v>
      </c>
      <c r="F7" s="8">
        <f>SUM(F5:F6)</f>
        <v>45227.43</v>
      </c>
      <c r="G7" s="8" t="s">
        <v>10</v>
      </c>
      <c r="H7" s="8">
        <f>SUM(H5:H6)</f>
        <v>1295654.1099999999</v>
      </c>
      <c r="I7" s="8">
        <f>SUM(I5:I6)</f>
        <v>781616.76</v>
      </c>
      <c r="J7" s="3">
        <v>2210</v>
      </c>
      <c r="K7" s="5">
        <v>1532</v>
      </c>
      <c r="L7" s="10">
        <v>38708</v>
      </c>
    </row>
    <row r="8" spans="1:12" x14ac:dyDescent="0.25">
      <c r="A8" s="3">
        <v>2220</v>
      </c>
      <c r="B8" s="5"/>
      <c r="C8" s="10">
        <v>3800</v>
      </c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>
        <f>1542.5+1667.8</f>
        <v>3210.3</v>
      </c>
      <c r="C9" s="10">
        <v>636.85</v>
      </c>
      <c r="D9" s="1"/>
      <c r="E9" s="1"/>
      <c r="F9" s="1"/>
      <c r="G9" s="1"/>
      <c r="H9" s="1"/>
      <c r="I9" s="1"/>
      <c r="J9" s="3">
        <v>2230</v>
      </c>
      <c r="K9" s="5">
        <v>2334</v>
      </c>
      <c r="L9" s="10">
        <v>7047.77</v>
      </c>
    </row>
    <row r="10" spans="1:12" x14ac:dyDescent="0.25">
      <c r="A10" s="3">
        <v>2240</v>
      </c>
      <c r="B10" s="5">
        <f>1021.28+160+206</f>
        <v>1387.28</v>
      </c>
      <c r="C10" s="10">
        <v>7704.45</v>
      </c>
      <c r="D10" s="1"/>
      <c r="E10" s="1"/>
      <c r="F10" s="1"/>
      <c r="G10" s="19"/>
      <c r="H10" s="20"/>
      <c r="I10" s="21"/>
      <c r="J10" s="3">
        <v>2240</v>
      </c>
      <c r="K10" s="5"/>
      <c r="L10" s="10">
        <v>4019.6</v>
      </c>
    </row>
    <row r="11" spans="1:12" x14ac:dyDescent="0.25">
      <c r="A11" s="3">
        <v>2250</v>
      </c>
      <c r="B11" s="5"/>
      <c r="C11" s="10">
        <v>100</v>
      </c>
      <c r="D11" s="1"/>
      <c r="E11" s="1"/>
      <c r="F11" s="1"/>
      <c r="G11" s="1"/>
      <c r="H11" s="1"/>
      <c r="I11" s="1"/>
      <c r="J11" s="3">
        <v>2250</v>
      </c>
      <c r="K11" s="5"/>
      <c r="L11" s="10">
        <v>6622.41</v>
      </c>
    </row>
    <row r="12" spans="1:12" x14ac:dyDescent="0.25">
      <c r="A12" s="3">
        <v>2272</v>
      </c>
      <c r="B12" s="5"/>
      <c r="C12" s="10">
        <v>2500</v>
      </c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/>
      <c r="C13" s="10">
        <v>12947.04</v>
      </c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>
        <v>0</v>
      </c>
      <c r="D14" s="1"/>
      <c r="E14" s="3">
        <v>2111</v>
      </c>
      <c r="F14" s="9">
        <f>B5+E5+H5</f>
        <v>1206953.1299999999</v>
      </c>
      <c r="G14" s="5">
        <f>C5+F5+I5</f>
        <v>691253.39000000013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>
        <v>1300</v>
      </c>
      <c r="C15" s="10">
        <v>400</v>
      </c>
      <c r="D15" s="1"/>
      <c r="E15" s="3">
        <v>2120</v>
      </c>
      <c r="F15" s="9">
        <f>B6+E6+H6</f>
        <v>272796.69</v>
      </c>
      <c r="G15" s="5">
        <f>C6+F6+I6</f>
        <v>135590.79999999999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56647.58</v>
      </c>
      <c r="C16" s="8">
        <f>SUM(C5:C15)</f>
        <v>46401.279999999999</v>
      </c>
      <c r="D16" s="2"/>
      <c r="E16" s="3">
        <v>2210</v>
      </c>
      <c r="F16" s="9">
        <f>B7</f>
        <v>3000</v>
      </c>
      <c r="G16" s="5">
        <f>C7</f>
        <v>18312.939999999999</v>
      </c>
      <c r="H16" s="2"/>
      <c r="I16" s="2"/>
      <c r="J16" s="11" t="s">
        <v>10</v>
      </c>
      <c r="K16" s="11">
        <f>SUM(K5:K15)</f>
        <v>9126</v>
      </c>
      <c r="L16" s="8">
        <f>SUM(L5:L15)</f>
        <v>56625.31</v>
      </c>
    </row>
    <row r="17" spans="1:10" x14ac:dyDescent="0.25">
      <c r="E17" s="3">
        <v>2220</v>
      </c>
      <c r="F17" s="9">
        <f t="shared" ref="F17:G24" si="0">B8</f>
        <v>0</v>
      </c>
      <c r="G17" s="5">
        <f t="shared" si="0"/>
        <v>3800</v>
      </c>
    </row>
    <row r="18" spans="1:10" x14ac:dyDescent="0.25">
      <c r="A18" s="2"/>
      <c r="B18" s="2"/>
      <c r="C18" s="2"/>
      <c r="E18" s="3">
        <v>2230</v>
      </c>
      <c r="F18" s="9">
        <f t="shared" si="0"/>
        <v>3210.3</v>
      </c>
      <c r="G18" s="5">
        <f t="shared" si="0"/>
        <v>636.85</v>
      </c>
    </row>
    <row r="19" spans="1:10" x14ac:dyDescent="0.25">
      <c r="A19" s="22"/>
      <c r="B19" s="23"/>
      <c r="C19" s="24"/>
      <c r="E19" s="3">
        <v>2240</v>
      </c>
      <c r="F19" s="9">
        <f t="shared" si="0"/>
        <v>1387.28</v>
      </c>
      <c r="G19" s="5">
        <f t="shared" si="0"/>
        <v>7704.45</v>
      </c>
    </row>
    <row r="20" spans="1:10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0"/>
        <v>100</v>
      </c>
      <c r="I20" t="s">
        <v>17</v>
      </c>
      <c r="J20">
        <f>H5+Травень!H5+Квітень!H5+Березень!H5+Лютий!H5+Січень!K5</f>
        <v>3077712.31</v>
      </c>
    </row>
    <row r="21" spans="1:10" x14ac:dyDescent="0.25">
      <c r="A21" s="12"/>
      <c r="B21" s="12"/>
      <c r="C21" s="12"/>
      <c r="E21" s="3">
        <v>2272</v>
      </c>
      <c r="F21" s="9">
        <f t="shared" si="0"/>
        <v>0</v>
      </c>
      <c r="G21" s="5">
        <f t="shared" si="0"/>
        <v>2500</v>
      </c>
      <c r="J21">
        <f>H6+Травень!H6+Квітень!H6+Березень!H6+Лютий!H6+Січень!K6</f>
        <v>693561.22</v>
      </c>
    </row>
    <row r="22" spans="1:10" x14ac:dyDescent="0.25">
      <c r="A22" s="12"/>
      <c r="B22" s="12"/>
      <c r="C22" s="12"/>
      <c r="E22" s="3">
        <v>2273</v>
      </c>
      <c r="F22" s="9">
        <f t="shared" si="0"/>
        <v>0</v>
      </c>
      <c r="G22" s="5">
        <f t="shared" si="0"/>
        <v>12947.04</v>
      </c>
      <c r="I22" t="s">
        <v>18</v>
      </c>
      <c r="J22">
        <f>E5+Травень!E5+Квітень!E5+Березень!E5+Лютий!E5+Січень!G5</f>
        <v>343263.71</v>
      </c>
    </row>
    <row r="23" spans="1:10" x14ac:dyDescent="0.25">
      <c r="E23" s="3">
        <v>2275</v>
      </c>
      <c r="F23" s="9">
        <f t="shared" si="0"/>
        <v>0</v>
      </c>
      <c r="G23" s="5">
        <f t="shared" si="0"/>
        <v>0</v>
      </c>
      <c r="J23">
        <f>E6+Травень!E6+Квітень!E6+Березень!E6+Лютий!E6+Січень!G6</f>
        <v>75808.86</v>
      </c>
    </row>
    <row r="24" spans="1:10" x14ac:dyDescent="0.25">
      <c r="E24" s="3">
        <v>2800</v>
      </c>
      <c r="F24" s="9">
        <f t="shared" si="0"/>
        <v>1300</v>
      </c>
      <c r="G24" s="5">
        <f t="shared" si="0"/>
        <v>400</v>
      </c>
      <c r="I24" s="13" t="s">
        <v>19</v>
      </c>
      <c r="J24" s="13">
        <f>B5+Травень!B5+Квітень!B5+Березень!B5+Лютий!B5+Січень!C5</f>
        <v>347150.00000000006</v>
      </c>
    </row>
    <row r="25" spans="1:10" x14ac:dyDescent="0.25">
      <c r="E25" s="11" t="s">
        <v>10</v>
      </c>
      <c r="F25" s="9">
        <f>SUM(F14:F24)</f>
        <v>1488647.4</v>
      </c>
      <c r="G25" s="5">
        <f>SUM(G14:G24)</f>
        <v>873245.47000000009</v>
      </c>
      <c r="I25" s="13">
        <v>2120</v>
      </c>
      <c r="J25" s="13">
        <f>B6+Травень!B6+Квітень!B6+Березень!B6+Лютий!B6+Січень!C6</f>
        <v>76700</v>
      </c>
    </row>
    <row r="26" spans="1:10" x14ac:dyDescent="0.25">
      <c r="I26" s="13">
        <v>2210</v>
      </c>
      <c r="J26" s="13">
        <f>B7+Травень!B7+Квітень!B7+Березень!B7+Лютий!B7+Січень!C7</f>
        <v>43787.06</v>
      </c>
    </row>
    <row r="27" spans="1:10" x14ac:dyDescent="0.25">
      <c r="I27" s="13">
        <v>2220</v>
      </c>
      <c r="J27" s="13">
        <v>0</v>
      </c>
    </row>
    <row r="28" spans="1:10" x14ac:dyDescent="0.25">
      <c r="I28" s="13">
        <v>2230</v>
      </c>
      <c r="J28" s="13">
        <f>B9+Травень!B9+Квітень!B9+Березень!B9+Лютий!B9+Січень!C9</f>
        <v>8563.15</v>
      </c>
    </row>
    <row r="29" spans="1:10" x14ac:dyDescent="0.25">
      <c r="I29" s="13">
        <v>2240</v>
      </c>
      <c r="J29" s="13">
        <f>B10+Травень!B10+Квітень!B10+Березень!B10+Лютий!B10+Січень!C10</f>
        <v>6889.17</v>
      </c>
    </row>
    <row r="30" spans="1:10" x14ac:dyDescent="0.25">
      <c r="I30" s="13">
        <v>2250</v>
      </c>
      <c r="J30" s="13">
        <f>Травень!B11+Квітень!B11+Березень!B11</f>
        <v>1500</v>
      </c>
    </row>
    <row r="31" spans="1:10" x14ac:dyDescent="0.25">
      <c r="I31" s="13">
        <v>2272</v>
      </c>
      <c r="J31" s="13">
        <v>0</v>
      </c>
    </row>
    <row r="32" spans="1:10" x14ac:dyDescent="0.25">
      <c r="I32" s="13">
        <v>2273</v>
      </c>
      <c r="J32" s="13">
        <f>Травень!B13+Квітень!B13+Березень!B13+Січень!C13+Лютий!B13</f>
        <v>56652.959999999999</v>
      </c>
    </row>
    <row r="33" spans="9:10" x14ac:dyDescent="0.25">
      <c r="I33" s="13">
        <v>2275</v>
      </c>
      <c r="J33" s="13">
        <v>0</v>
      </c>
    </row>
    <row r="34" spans="9:10" x14ac:dyDescent="0.25">
      <c r="I34" s="13">
        <v>2800</v>
      </c>
      <c r="J34" s="13">
        <v>1300</v>
      </c>
    </row>
  </sheetData>
  <mergeCells count="8">
    <mergeCell ref="J3:L3"/>
    <mergeCell ref="G10:I10"/>
    <mergeCell ref="E12:G12"/>
    <mergeCell ref="A19:C19"/>
    <mergeCell ref="A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K8" sqref="K8"/>
    </sheetView>
  </sheetViews>
  <sheetFormatPr defaultRowHeight="15" x14ac:dyDescent="0.25"/>
  <cols>
    <col min="2" max="2" width="13.7109375" customWidth="1"/>
    <col min="3" max="3" width="11.140625" customWidth="1"/>
    <col min="5" max="5" width="11.5703125" customWidth="1"/>
    <col min="6" max="6" width="12.85546875" customWidth="1"/>
    <col min="7" max="7" width="10.85546875" customWidth="1"/>
    <col min="8" max="8" width="12.140625" customWidth="1"/>
    <col min="9" max="9" width="11" customWidth="1"/>
    <col min="10" max="10" width="14.85546875" customWidth="1"/>
    <col min="11" max="11" width="11.28515625" customWidth="1"/>
  </cols>
  <sheetData>
    <row r="2" spans="1:12" ht="18.75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0</v>
      </c>
      <c r="B3" s="17"/>
      <c r="C3" s="18"/>
      <c r="D3" s="16" t="s">
        <v>5</v>
      </c>
      <c r="E3" s="17"/>
      <c r="F3" s="18"/>
      <c r="G3" s="16" t="s">
        <v>6</v>
      </c>
      <c r="H3" s="17"/>
      <c r="I3" s="18"/>
      <c r="J3" s="16" t="s">
        <v>8</v>
      </c>
      <c r="K3" s="17"/>
      <c r="L3" s="18"/>
    </row>
    <row r="4" spans="1:12" x14ac:dyDescent="0.25">
      <c r="A4" s="6" t="s">
        <v>3</v>
      </c>
      <c r="B4" s="6" t="s">
        <v>2</v>
      </c>
      <c r="C4" s="6" t="s">
        <v>4</v>
      </c>
      <c r="D4" s="7" t="s">
        <v>3</v>
      </c>
      <c r="E4" s="6" t="s">
        <v>2</v>
      </c>
      <c r="F4" s="6" t="s">
        <v>4</v>
      </c>
      <c r="G4" s="6" t="s">
        <v>3</v>
      </c>
      <c r="H4" s="6" t="s">
        <v>2</v>
      </c>
      <c r="I4" s="6" t="s">
        <v>4</v>
      </c>
      <c r="J4" s="6" t="s">
        <v>3</v>
      </c>
      <c r="K4" s="6" t="s">
        <v>2</v>
      </c>
      <c r="L4" s="6" t="s">
        <v>4</v>
      </c>
    </row>
    <row r="5" spans="1:12" x14ac:dyDescent="0.25">
      <c r="A5" s="3">
        <v>2111</v>
      </c>
      <c r="B5" s="5">
        <v>31831.66</v>
      </c>
      <c r="C5" s="10"/>
      <c r="D5" s="4">
        <v>2111</v>
      </c>
      <c r="E5" s="5">
        <f>19264.41+48921.88</f>
        <v>68186.289999999994</v>
      </c>
      <c r="F5" s="10"/>
      <c r="G5" s="3">
        <v>2111</v>
      </c>
      <c r="H5" s="5">
        <f>3832.15+10252.2</f>
        <v>14084.35</v>
      </c>
      <c r="I5" s="10"/>
      <c r="J5" s="3">
        <v>2111</v>
      </c>
      <c r="K5" s="5">
        <v>3179.19</v>
      </c>
      <c r="L5" s="10"/>
    </row>
    <row r="6" spans="1:12" x14ac:dyDescent="0.25">
      <c r="A6" s="3">
        <v>2120</v>
      </c>
      <c r="B6" s="5">
        <v>16317.02</v>
      </c>
      <c r="C6" s="10"/>
      <c r="D6" s="3">
        <v>2120</v>
      </c>
      <c r="E6" s="5">
        <f>4160+3731.14</f>
        <v>7891.1399999999994</v>
      </c>
      <c r="F6" s="10"/>
      <c r="G6" s="3">
        <v>2120</v>
      </c>
      <c r="H6" s="5">
        <v>3098.56</v>
      </c>
      <c r="I6" s="10"/>
      <c r="J6" s="3">
        <v>2120</v>
      </c>
      <c r="K6" s="5">
        <v>1060.24</v>
      </c>
      <c r="L6" s="10"/>
    </row>
    <row r="7" spans="1:12" x14ac:dyDescent="0.25">
      <c r="A7" s="3">
        <v>2210</v>
      </c>
      <c r="B7" s="5">
        <f>3600+10800+7742+10676+6400+11000</f>
        <v>50218</v>
      </c>
      <c r="C7" s="10"/>
      <c r="D7" s="8" t="s">
        <v>10</v>
      </c>
      <c r="E7" s="8">
        <f>SUM(E5:E6)</f>
        <v>76077.429999999993</v>
      </c>
      <c r="F7" s="8">
        <f>SUM(F5:F6)</f>
        <v>0</v>
      </c>
      <c r="G7" s="8" t="s">
        <v>10</v>
      </c>
      <c r="H7" s="8">
        <f>SUM(H5:H6)</f>
        <v>17182.91</v>
      </c>
      <c r="I7" s="8">
        <f>SUM(I5:I6)</f>
        <v>0</v>
      </c>
      <c r="J7" s="3">
        <v>2210</v>
      </c>
      <c r="K7" s="5">
        <f>15028+10920</f>
        <v>25948</v>
      </c>
      <c r="L7" s="10"/>
    </row>
    <row r="8" spans="1:12" x14ac:dyDescent="0.25">
      <c r="A8" s="3">
        <v>2220</v>
      </c>
      <c r="B8" s="5"/>
      <c r="C8" s="10"/>
      <c r="D8" s="1"/>
      <c r="E8" s="1"/>
      <c r="F8" s="1"/>
      <c r="G8" s="1"/>
      <c r="H8" s="1"/>
      <c r="I8" s="1"/>
      <c r="J8" s="3">
        <v>2220</v>
      </c>
      <c r="K8" s="5"/>
      <c r="L8" s="10"/>
    </row>
    <row r="9" spans="1:12" x14ac:dyDescent="0.25">
      <c r="A9" s="3">
        <v>2230</v>
      </c>
      <c r="B9" s="5"/>
      <c r="C9" s="10"/>
      <c r="D9" s="1"/>
      <c r="E9" s="1"/>
      <c r="F9" s="1"/>
      <c r="G9" s="1"/>
      <c r="H9" s="1"/>
      <c r="I9" s="1"/>
      <c r="J9" s="3">
        <v>2230</v>
      </c>
      <c r="K9" s="5"/>
      <c r="L9" s="10"/>
    </row>
    <row r="10" spans="1:12" x14ac:dyDescent="0.25">
      <c r="A10" s="3">
        <v>2240</v>
      </c>
      <c r="B10" s="5">
        <f>750+400</f>
        <v>1150</v>
      </c>
      <c r="C10" s="10"/>
      <c r="D10" s="1"/>
      <c r="E10" s="1"/>
      <c r="F10" s="1"/>
      <c r="G10" s="19"/>
      <c r="H10" s="20"/>
      <c r="I10" s="21"/>
      <c r="J10" s="3">
        <v>2240</v>
      </c>
      <c r="K10" s="5"/>
      <c r="L10" s="10"/>
    </row>
    <row r="11" spans="1:12" x14ac:dyDescent="0.25">
      <c r="A11" s="3">
        <v>2250</v>
      </c>
      <c r="B11" s="5"/>
      <c r="C11" s="10"/>
      <c r="D11" s="1"/>
      <c r="E11" s="1"/>
      <c r="F11" s="1"/>
      <c r="G11" s="1"/>
      <c r="H11" s="1"/>
      <c r="I11" s="1"/>
      <c r="J11" s="3">
        <v>2250</v>
      </c>
      <c r="K11" s="5"/>
      <c r="L11" s="10"/>
    </row>
    <row r="12" spans="1:12" x14ac:dyDescent="0.25">
      <c r="A12" s="3">
        <v>2272</v>
      </c>
      <c r="B12" s="5">
        <v>2100</v>
      </c>
      <c r="C12" s="10"/>
      <c r="D12" s="1"/>
      <c r="E12" s="25" t="s">
        <v>11</v>
      </c>
      <c r="F12" s="26"/>
      <c r="G12" s="26"/>
      <c r="H12" s="1"/>
      <c r="I12" s="1"/>
      <c r="J12" s="3">
        <v>2272</v>
      </c>
      <c r="K12" s="5"/>
      <c r="L12" s="10"/>
    </row>
    <row r="13" spans="1:12" x14ac:dyDescent="0.25">
      <c r="A13" s="3">
        <v>2273</v>
      </c>
      <c r="B13" s="5">
        <v>621.63</v>
      </c>
      <c r="C13" s="10"/>
      <c r="D13" s="1"/>
      <c r="E13" s="6" t="s">
        <v>3</v>
      </c>
      <c r="F13" s="6" t="s">
        <v>2</v>
      </c>
      <c r="G13" s="6" t="s">
        <v>4</v>
      </c>
      <c r="H13" s="1"/>
      <c r="I13" s="1"/>
      <c r="J13" s="3">
        <v>2273</v>
      </c>
      <c r="K13" s="5"/>
      <c r="L13" s="10"/>
    </row>
    <row r="14" spans="1:12" x14ac:dyDescent="0.25">
      <c r="A14" s="3">
        <v>2275</v>
      </c>
      <c r="B14" s="5"/>
      <c r="C14" s="10"/>
      <c r="D14" s="1"/>
      <c r="E14" s="3">
        <v>2111</v>
      </c>
      <c r="F14" s="9">
        <f>B5+E5+H5</f>
        <v>114102.3</v>
      </c>
      <c r="G14" s="5">
        <f>C5+F5+I5</f>
        <v>0</v>
      </c>
      <c r="H14" s="1"/>
      <c r="I14" s="1"/>
      <c r="J14" s="3">
        <v>2275</v>
      </c>
      <c r="K14" s="5"/>
      <c r="L14" s="10"/>
    </row>
    <row r="15" spans="1:12" x14ac:dyDescent="0.25">
      <c r="A15" s="3">
        <v>2800</v>
      </c>
      <c r="B15" s="5">
        <v>70</v>
      </c>
      <c r="C15" s="10"/>
      <c r="D15" s="1"/>
      <c r="E15" s="3">
        <v>2120</v>
      </c>
      <c r="F15" s="9">
        <f>B6+E6+H6</f>
        <v>27306.720000000001</v>
      </c>
      <c r="G15" s="5">
        <f>C6+F6+I6</f>
        <v>0</v>
      </c>
      <c r="H15" s="1"/>
      <c r="I15" s="1"/>
      <c r="J15" s="3">
        <v>2800</v>
      </c>
      <c r="K15" s="5"/>
      <c r="L15" s="10"/>
    </row>
    <row r="16" spans="1:12" x14ac:dyDescent="0.25">
      <c r="A16" s="11" t="s">
        <v>10</v>
      </c>
      <c r="B16" s="11">
        <f>SUM(B5:B15)</f>
        <v>102308.31</v>
      </c>
      <c r="C16" s="8">
        <f>SUM(C5:C15)</f>
        <v>0</v>
      </c>
      <c r="D16" s="2"/>
      <c r="E16" s="3">
        <v>2210</v>
      </c>
      <c r="F16" s="9">
        <f>B7</f>
        <v>50218</v>
      </c>
      <c r="G16" s="5">
        <f>C7</f>
        <v>0</v>
      </c>
      <c r="H16" s="2"/>
      <c r="I16" s="2"/>
      <c r="J16" s="11" t="s">
        <v>10</v>
      </c>
      <c r="K16" s="11">
        <f>SUM(K5:K15)</f>
        <v>30187.43</v>
      </c>
      <c r="L16" s="8">
        <f>SUM(L5:L15)</f>
        <v>0</v>
      </c>
    </row>
    <row r="17" spans="1:10" x14ac:dyDescent="0.25">
      <c r="E17" s="3">
        <v>2220</v>
      </c>
      <c r="F17" s="9">
        <f t="shared" ref="F17:G24" si="0">B8</f>
        <v>0</v>
      </c>
      <c r="G17" s="5">
        <f t="shared" si="0"/>
        <v>0</v>
      </c>
    </row>
    <row r="18" spans="1:10" x14ac:dyDescent="0.25">
      <c r="A18" s="2"/>
      <c r="B18" s="2"/>
      <c r="C18" s="2"/>
      <c r="E18" s="3">
        <v>2230</v>
      </c>
      <c r="F18" s="9">
        <f t="shared" si="0"/>
        <v>0</v>
      </c>
      <c r="G18" s="5">
        <f t="shared" si="0"/>
        <v>0</v>
      </c>
    </row>
    <row r="19" spans="1:10" x14ac:dyDescent="0.25">
      <c r="A19" s="22"/>
      <c r="B19" s="23"/>
      <c r="C19" s="24"/>
      <c r="E19" s="3">
        <v>2240</v>
      </c>
      <c r="F19" s="9">
        <f t="shared" si="0"/>
        <v>1150</v>
      </c>
      <c r="G19" s="5">
        <f t="shared" si="0"/>
        <v>0</v>
      </c>
    </row>
    <row r="20" spans="1:10" x14ac:dyDescent="0.25">
      <c r="A20" s="12"/>
      <c r="B20" s="12"/>
      <c r="C20" s="12"/>
      <c r="E20" s="3">
        <v>2250</v>
      </c>
      <c r="F20" s="9">
        <f t="shared" si="0"/>
        <v>0</v>
      </c>
      <c r="G20" s="5">
        <f t="shared" si="0"/>
        <v>0</v>
      </c>
      <c r="I20" s="2"/>
      <c r="J20" s="2"/>
    </row>
    <row r="21" spans="1:10" x14ac:dyDescent="0.25">
      <c r="A21" s="12"/>
      <c r="B21" s="12"/>
      <c r="C21" s="12"/>
      <c r="E21" s="3">
        <v>2272</v>
      </c>
      <c r="F21" s="9">
        <f t="shared" si="0"/>
        <v>2100</v>
      </c>
      <c r="G21" s="5">
        <f t="shared" si="0"/>
        <v>0</v>
      </c>
      <c r="I21" s="2"/>
      <c r="J21" s="2"/>
    </row>
    <row r="22" spans="1:10" x14ac:dyDescent="0.25">
      <c r="A22" s="12"/>
      <c r="B22" s="12"/>
      <c r="C22" s="12"/>
      <c r="E22" s="3">
        <v>2273</v>
      </c>
      <c r="F22" s="9">
        <f t="shared" si="0"/>
        <v>621.63</v>
      </c>
      <c r="G22" s="5">
        <f t="shared" si="0"/>
        <v>0</v>
      </c>
      <c r="I22" s="2"/>
      <c r="J22" s="2"/>
    </row>
    <row r="23" spans="1:10" x14ac:dyDescent="0.25">
      <c r="E23" s="3">
        <v>2275</v>
      </c>
      <c r="F23" s="9">
        <f t="shared" si="0"/>
        <v>0</v>
      </c>
      <c r="G23" s="5">
        <f t="shared" si="0"/>
        <v>0</v>
      </c>
      <c r="I23" s="2"/>
      <c r="J23" s="2"/>
    </row>
    <row r="24" spans="1:10" x14ac:dyDescent="0.25">
      <c r="E24" s="3">
        <v>2800</v>
      </c>
      <c r="F24" s="9">
        <f t="shared" si="0"/>
        <v>70</v>
      </c>
      <c r="G24" s="5">
        <f t="shared" si="0"/>
        <v>0</v>
      </c>
      <c r="I24" s="2"/>
      <c r="J24" s="2"/>
    </row>
    <row r="25" spans="1:10" x14ac:dyDescent="0.25">
      <c r="E25" s="11" t="s">
        <v>10</v>
      </c>
      <c r="F25" s="9">
        <f>SUM(F14:F24)</f>
        <v>195568.65000000002</v>
      </c>
      <c r="G25" s="5">
        <f>SUM(G14:G24)</f>
        <v>0</v>
      </c>
      <c r="I25" s="2"/>
      <c r="J25" s="2"/>
    </row>
    <row r="26" spans="1:10" x14ac:dyDescent="0.25">
      <c r="I26" s="2"/>
      <c r="J26" s="2"/>
    </row>
    <row r="27" spans="1:10" x14ac:dyDescent="0.25">
      <c r="I27" s="2"/>
      <c r="J27" s="2"/>
    </row>
    <row r="28" spans="1:10" x14ac:dyDescent="0.25">
      <c r="I28" s="2"/>
      <c r="J28" s="2"/>
    </row>
    <row r="29" spans="1:10" x14ac:dyDescent="0.25">
      <c r="I29" s="2"/>
      <c r="J29" s="2"/>
    </row>
    <row r="30" spans="1:10" x14ac:dyDescent="0.25">
      <c r="I30" s="2"/>
      <c r="J30" s="2"/>
    </row>
    <row r="31" spans="1:10" x14ac:dyDescent="0.25">
      <c r="I31" s="2"/>
      <c r="J31" s="2"/>
    </row>
    <row r="32" spans="1:10" x14ac:dyDescent="0.25">
      <c r="I32" s="2"/>
      <c r="J32" s="2"/>
    </row>
    <row r="33" spans="9:10" x14ac:dyDescent="0.25">
      <c r="I33" s="2"/>
      <c r="J33" s="2"/>
    </row>
    <row r="34" spans="9:10" x14ac:dyDescent="0.25">
      <c r="I34" s="2"/>
      <c r="J34" s="2"/>
    </row>
  </sheetData>
  <mergeCells count="8">
    <mergeCell ref="E12:G12"/>
    <mergeCell ref="A19:C19"/>
    <mergeCell ref="A2:I2"/>
    <mergeCell ref="A3:C3"/>
    <mergeCell ref="D3:F3"/>
    <mergeCell ref="G3:I3"/>
    <mergeCell ref="J3:L3"/>
    <mergeCell ref="G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2018-02-01T09:23:22Z</dcterms:created>
  <dcterms:modified xsi:type="dcterms:W3CDTF">2018-07-27T07:08:11Z</dcterms:modified>
</cp:coreProperties>
</file>